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<sst xmlns="http://schemas.openxmlformats.org/spreadsheetml/2006/main" count="87" uniqueCount="65">
  <si>
    <t>Crossflow Turbine Design Worksheet</t>
  </si>
  <si>
    <t>Design Parameters</t>
  </si>
  <si>
    <t>Defined Turbine</t>
  </si>
  <si>
    <t>feet</t>
  </si>
  <si>
    <t>Expected output (kW)</t>
  </si>
  <si>
    <t>CFS</t>
  </si>
  <si>
    <t>Expected Efficiency</t>
  </si>
  <si>
    <t>Outer Diameter (D1)</t>
  </si>
  <si>
    <t>inches</t>
  </si>
  <si>
    <t>Inner diameter (D2)</t>
  </si>
  <si>
    <t>Nozzle throat width (S0)</t>
  </si>
  <si>
    <t>Diameter Ratio (D2/D1)</t>
  </si>
  <si>
    <t>Angle of attack (Alpha1)</t>
  </si>
  <si>
    <t>degrees</t>
  </si>
  <si>
    <t>Blade inlet angle (Beta1)</t>
  </si>
  <si>
    <t>Blade exit angle (Beta2)</t>
  </si>
  <si>
    <t>Nozzle entry arc (Lambda)</t>
  </si>
  <si>
    <t>Radius of blade curvature (p)</t>
  </si>
  <si>
    <t>Number of blades (nB)</t>
  </si>
  <si>
    <t>Blade central angle</t>
  </si>
  <si>
    <t>Speed of water jet</t>
  </si>
  <si>
    <t>ft/min</t>
  </si>
  <si>
    <t>Turbine runaway speed</t>
  </si>
  <si>
    <t>RPM</t>
  </si>
  <si>
    <t>Peak efficiency speed</t>
  </si>
  <si>
    <t>Outer diameter prediction (Aziz)</t>
  </si>
  <si>
    <t>Gear ratio to 1800 RPM</t>
  </si>
  <si>
    <t>Aspect ratio B/D1 (.33 - .50 preferred)</t>
  </si>
  <si>
    <t>Nozzle width</t>
  </si>
  <si>
    <t>Runner width</t>
  </si>
  <si>
    <t>Pipeline Corrections</t>
  </si>
  <si>
    <t>Length of pipeline</t>
  </si>
  <si>
    <t>Friction factor f</t>
  </si>
  <si>
    <t>Head loss</t>
  </si>
  <si>
    <t>Pipe diameter</t>
  </si>
  <si>
    <t>ft/s</t>
  </si>
  <si>
    <t>Design Flow in CFS (Q)</t>
  </si>
  <si>
    <t>Pipe area</t>
  </si>
  <si>
    <t>sq ft</t>
  </si>
  <si>
    <t>Percent</t>
  </si>
  <si>
    <t>Pipe velocity</t>
  </si>
  <si>
    <t>Driver</t>
  </si>
  <si>
    <t>Gates Polychain</t>
  </si>
  <si>
    <t>Teeth</t>
  </si>
  <si>
    <t>Ratio</t>
  </si>
  <si>
    <t>Driven load</t>
  </si>
  <si>
    <t>Part</t>
  </si>
  <si>
    <t>Hub</t>
  </si>
  <si>
    <t>Price</t>
  </si>
  <si>
    <t>2L717</t>
  </si>
  <si>
    <t>2L740</t>
  </si>
  <si>
    <t>3X669</t>
  </si>
  <si>
    <t>Idler</t>
  </si>
  <si>
    <t>6L338</t>
  </si>
  <si>
    <t>1L834</t>
  </si>
  <si>
    <t>Tensioner</t>
  </si>
  <si>
    <t>Linear speed</t>
  </si>
  <si>
    <t>Kw</t>
  </si>
  <si>
    <t>pounds</t>
  </si>
  <si>
    <t>kW</t>
  </si>
  <si>
    <t>Belt tension</t>
  </si>
  <si>
    <t>Net Head in feet (H)</t>
  </si>
  <si>
    <t xml:space="preserve">Gross Head </t>
  </si>
  <si>
    <t>Jackshaft</t>
  </si>
  <si>
    <t>Speed ratio (Aziz says 0.60)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</si>
</sst>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6">
      <selection activeCell="B39" sqref="B39"/>
    </sheetView>
  </sheetViews>
  <sheetFormatPr defaultColWidth="9.140625" defaultRowHeight="12.75"/>
  <cols>
    <col min="1" max="1" width="32.00390625" style="0" customWidth="1"/>
    <col min="4" max="4" width="21.7109375" style="0" customWidth="1"/>
    <col min="7" max="7" width="13.421875" style="0" bestFit="1" customWidth="1"/>
  </cols>
  <sheetData>
    <row r="1" ht="12.75">
      <c r="A1" t="s">
        <v>0</v>
      </c>
    </row>
    <row r="4" spans="1:4" ht="12.75">
      <c r="A4" t="s">
        <v>1</v>
      </c>
      <c r="D4" t="s">
        <v>2</v>
      </c>
    </row>
    <row r="6" spans="1:3" ht="12.75">
      <c r="A6" t="s">
        <v>62</v>
      </c>
      <c r="B6">
        <v>40</v>
      </c>
      <c r="C6" t="s">
        <v>3</v>
      </c>
    </row>
    <row r="7" spans="1:5" ht="12.75">
      <c r="A7" s="4" t="s">
        <v>61</v>
      </c>
      <c r="B7">
        <f>B6-E29</f>
        <v>36.98032</v>
      </c>
      <c r="C7" t="s">
        <v>3</v>
      </c>
      <c r="D7" t="s">
        <v>4</v>
      </c>
      <c r="E7">
        <f>0.0846*B8*B7*B9</f>
        <v>20.0226244608</v>
      </c>
    </row>
    <row r="8" spans="1:3" ht="12.75">
      <c r="A8" s="4" t="s">
        <v>36</v>
      </c>
      <c r="B8">
        <v>8</v>
      </c>
      <c r="C8" t="s">
        <v>5</v>
      </c>
    </row>
    <row r="9" spans="1:6" ht="12.75">
      <c r="A9" t="s">
        <v>6</v>
      </c>
      <c r="B9" s="3">
        <v>0.8</v>
      </c>
      <c r="D9" t="s">
        <v>7</v>
      </c>
      <c r="E9">
        <f>+B11</f>
        <v>32</v>
      </c>
      <c r="F9" t="s">
        <v>8</v>
      </c>
    </row>
    <row r="10" spans="1:6" ht="12.75">
      <c r="A10" s="1"/>
      <c r="D10" t="s">
        <v>9</v>
      </c>
      <c r="E10">
        <f>B11*B12</f>
        <v>19.2</v>
      </c>
      <c r="F10" t="s">
        <v>8</v>
      </c>
    </row>
    <row r="11" spans="1:6" ht="12.75">
      <c r="A11" t="s">
        <v>7</v>
      </c>
      <c r="B11">
        <v>32</v>
      </c>
      <c r="C11" t="s">
        <v>8</v>
      </c>
      <c r="D11" t="s">
        <v>10</v>
      </c>
      <c r="E11">
        <f>(SIN(B13*PI()/180)*B11*B15*(PI()/180))/2</f>
        <v>9.414890574893823</v>
      </c>
      <c r="F11" t="s">
        <v>8</v>
      </c>
    </row>
    <row r="12" spans="1:2" ht="12.75">
      <c r="A12" t="s">
        <v>11</v>
      </c>
      <c r="B12">
        <v>0.6</v>
      </c>
    </row>
    <row r="13" spans="1:6" ht="12.75">
      <c r="A13" t="s">
        <v>12</v>
      </c>
      <c r="B13">
        <v>22</v>
      </c>
      <c r="C13" t="s">
        <v>13</v>
      </c>
      <c r="D13" t="s">
        <v>14</v>
      </c>
      <c r="E13">
        <f>(180/PI())*ATAN(2*TAN(B13*PI()/180))</f>
        <v>38.94002937796913</v>
      </c>
      <c r="F13" t="s">
        <v>13</v>
      </c>
    </row>
    <row r="14" spans="1:6" ht="12.75">
      <c r="A14" t="s">
        <v>15</v>
      </c>
      <c r="B14" s="2">
        <v>55</v>
      </c>
      <c r="C14" t="s">
        <v>13</v>
      </c>
      <c r="D14" t="s">
        <v>15</v>
      </c>
      <c r="E14" s="2">
        <f>+B14</f>
        <v>55</v>
      </c>
      <c r="F14" t="s">
        <v>13</v>
      </c>
    </row>
    <row r="15" spans="1:6" ht="12.75">
      <c r="A15" t="s">
        <v>16</v>
      </c>
      <c r="B15">
        <v>90</v>
      </c>
      <c r="C15" t="s">
        <v>13</v>
      </c>
      <c r="D15" t="s">
        <v>17</v>
      </c>
      <c r="E15">
        <f>(B11/4)*(1-B12*B12)/(COS(E13*PI()/180)-B12*COS(B14*PI()/180))</f>
        <v>11.806528613145767</v>
      </c>
      <c r="F15" t="s">
        <v>8</v>
      </c>
    </row>
    <row r="16" spans="1:6" ht="12.75">
      <c r="A16" t="s">
        <v>18</v>
      </c>
      <c r="B16">
        <v>30</v>
      </c>
      <c r="D16" t="s">
        <v>19</v>
      </c>
      <c r="E16">
        <f>(180/PI())*2*ATAN((COS(E13*PI()/180)-B12*COS(B14*PI()/180))/(SIN(E13*PI()/180)+B12*SIN(B14*PI()/180)))</f>
        <v>42.332380212881546</v>
      </c>
      <c r="F16" t="s">
        <v>13</v>
      </c>
    </row>
    <row r="17" spans="1:2" ht="12.75">
      <c r="A17" t="s">
        <v>64</v>
      </c>
      <c r="B17">
        <v>0.7</v>
      </c>
    </row>
    <row r="18" spans="4:6" ht="12.75">
      <c r="D18" t="s">
        <v>20</v>
      </c>
      <c r="E18">
        <f>60*SQRT(2*32.2*B7)</f>
        <v>2928.0569305940758</v>
      </c>
      <c r="F18" t="s">
        <v>21</v>
      </c>
    </row>
    <row r="19" spans="4:6" ht="12.75">
      <c r="D19" t="s">
        <v>22</v>
      </c>
      <c r="E19">
        <f>E18/(PI()*B11/12)</f>
        <v>349.51105061889746</v>
      </c>
      <c r="F19" t="s">
        <v>23</v>
      </c>
    </row>
    <row r="20" spans="4:6" ht="12.75">
      <c r="D20" t="s">
        <v>24</v>
      </c>
      <c r="E20">
        <f>B17*E19</f>
        <v>244.6577354332282</v>
      </c>
      <c r="F20" t="s">
        <v>23</v>
      </c>
    </row>
    <row r="21" spans="1:5" ht="12.75">
      <c r="A21" t="s">
        <v>25</v>
      </c>
      <c r="B21">
        <f>1142*SQRT(B7)/E20</f>
        <v>28.38523439339424</v>
      </c>
      <c r="D21" t="s">
        <v>26</v>
      </c>
      <c r="E21" s="2">
        <f>1800/E20</f>
        <v>7.357216794362321</v>
      </c>
    </row>
    <row r="22" spans="1:6" ht="12.75">
      <c r="A22" t="s">
        <v>27</v>
      </c>
      <c r="B22">
        <f>+E23/B11</f>
        <v>0.3087432650974584</v>
      </c>
      <c r="D22" t="s">
        <v>28</v>
      </c>
      <c r="E22">
        <f>(1728*60*B8)/(E20*PI()*((E9/2)^2-(E10/2)^2))</f>
        <v>6.58652298874578</v>
      </c>
      <c r="F22" t="s">
        <v>8</v>
      </c>
    </row>
    <row r="23" spans="4:6" ht="12.75">
      <c r="D23" t="s">
        <v>29</v>
      </c>
      <c r="E23">
        <f>1.5*E22</f>
        <v>9.87978448311867</v>
      </c>
      <c r="F23" t="s">
        <v>8</v>
      </c>
    </row>
    <row r="26" ht="12.75">
      <c r="A26" t="s">
        <v>30</v>
      </c>
    </row>
    <row r="28" spans="1:6" ht="12.75">
      <c r="A28" t="s">
        <v>31</v>
      </c>
      <c r="B28">
        <v>45</v>
      </c>
      <c r="C28" t="s">
        <v>3</v>
      </c>
      <c r="D28" t="s">
        <v>40</v>
      </c>
      <c r="E28">
        <f>+B8/B30</f>
        <v>10.185916357881302</v>
      </c>
      <c r="F28" t="s">
        <v>35</v>
      </c>
    </row>
    <row r="29" spans="1:6" ht="12.75">
      <c r="A29" t="s">
        <v>34</v>
      </c>
      <c r="B29">
        <v>12</v>
      </c>
      <c r="C29" t="s">
        <v>8</v>
      </c>
      <c r="D29" t="s">
        <v>33</v>
      </c>
      <c r="E29">
        <f>4.66*(B31^2)*(B28*B8^2)/((B29/12)^(16/3))</f>
        <v>3.0196799999999997</v>
      </c>
      <c r="F29" t="s">
        <v>3</v>
      </c>
    </row>
    <row r="30" spans="1:6" ht="12.75">
      <c r="A30" t="s">
        <v>37</v>
      </c>
      <c r="B30">
        <f>+PI()*(B29/24)^2</f>
        <v>0.7853981633974483</v>
      </c>
      <c r="C30" t="s">
        <v>38</v>
      </c>
      <c r="D30" t="s">
        <v>33</v>
      </c>
      <c r="E30" s="5">
        <f>+E29/B6</f>
        <v>0.07549199999999999</v>
      </c>
      <c r="F30" t="s">
        <v>39</v>
      </c>
    </row>
    <row r="31" spans="1:2" ht="12.75">
      <c r="A31" t="s">
        <v>32</v>
      </c>
      <c r="B31">
        <v>0.015</v>
      </c>
    </row>
    <row r="33" ht="12.75">
      <c r="A33" t="s">
        <v>42</v>
      </c>
    </row>
    <row r="34" spans="2:7" ht="12.75">
      <c r="B34" t="s">
        <v>43</v>
      </c>
      <c r="C34" t="s">
        <v>44</v>
      </c>
      <c r="D34" t="s">
        <v>23</v>
      </c>
      <c r="E34" t="s">
        <v>46</v>
      </c>
      <c r="F34" t="s">
        <v>47</v>
      </c>
      <c r="G34" t="s">
        <v>48</v>
      </c>
    </row>
    <row r="35" spans="1:7" ht="12.75">
      <c r="A35" t="s">
        <v>41</v>
      </c>
      <c r="B35">
        <v>120</v>
      </c>
      <c r="D35">
        <f>+E20</f>
        <v>244.6577354332282</v>
      </c>
      <c r="E35" t="s">
        <v>50</v>
      </c>
      <c r="F35" t="s">
        <v>51</v>
      </c>
      <c r="G35">
        <v>154.5</v>
      </c>
    </row>
    <row r="36" spans="1:4" ht="12.75">
      <c r="A36" t="s">
        <v>63</v>
      </c>
      <c r="B36">
        <v>24</v>
      </c>
      <c r="C36">
        <f>B35/B36</f>
        <v>5</v>
      </c>
      <c r="D36">
        <f>D35*C36</f>
        <v>1223.288677166141</v>
      </c>
    </row>
    <row r="37" spans="1:4" ht="12.75">
      <c r="A37" t="s">
        <v>63</v>
      </c>
      <c r="B37">
        <v>36</v>
      </c>
      <c r="D37">
        <f>D36</f>
        <v>1223.288677166141</v>
      </c>
    </row>
    <row r="38" spans="1:7" ht="12.75">
      <c r="A38" t="s">
        <v>45</v>
      </c>
      <c r="B38">
        <v>26</v>
      </c>
      <c r="C38">
        <f>B37/B38</f>
        <v>1.3846153846153846</v>
      </c>
      <c r="D38">
        <f>D37*C38</f>
        <v>1693.7843222300414</v>
      </c>
      <c r="E38" t="s">
        <v>49</v>
      </c>
      <c r="G38">
        <v>32.4</v>
      </c>
    </row>
    <row r="39" spans="1:7" ht="12.75">
      <c r="A39" t="s">
        <v>52</v>
      </c>
      <c r="E39" t="s">
        <v>53</v>
      </c>
      <c r="G39">
        <v>50.35</v>
      </c>
    </row>
    <row r="40" spans="1:7" ht="12.75">
      <c r="A40" t="s">
        <v>55</v>
      </c>
      <c r="D40" s="2"/>
      <c r="E40" t="s">
        <v>54</v>
      </c>
      <c r="G40">
        <v>41.45</v>
      </c>
    </row>
    <row r="41" ht="12.75">
      <c r="D41" s="2"/>
    </row>
    <row r="42" ht="12.75">
      <c r="G42" s="6">
        <f>SUM(G35:G41)</f>
        <v>278.7</v>
      </c>
    </row>
    <row r="43" spans="1:3" ht="12.75">
      <c r="A43" t="s">
        <v>57</v>
      </c>
      <c r="B43">
        <f>+E7</f>
        <v>20.0226244608</v>
      </c>
      <c r="C43" t="s">
        <v>59</v>
      </c>
    </row>
    <row r="44" spans="1:3" ht="12.75">
      <c r="A44" t="s">
        <v>56</v>
      </c>
      <c r="B44">
        <f>+B17*E18</f>
        <v>2049.6398514158527</v>
      </c>
      <c r="C44" t="s">
        <v>21</v>
      </c>
    </row>
    <row r="45" spans="1:3" ht="12.75">
      <c r="A45" t="s">
        <v>60</v>
      </c>
      <c r="B45">
        <f>44253.73*B43/B44</f>
        <v>432.30805459191004</v>
      </c>
      <c r="C45" t="s">
        <v>58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E13"/>
  <sheetViews>
    <sheetView workbookViewId="0" topLeftCell="A1">
      <selection activeCell="A1" sqref="A1:F19"/>
    </sheetView>
  </sheetViews>
  <sheetFormatPr defaultColWidth="9.140625" defaultRowHeight="12.75"/>
  <cols>
    <col min="1" max="1" width="27.140625" style="0" customWidth="1"/>
    <col min="3" max="3" width="12.7109375" style="0" customWidth="1"/>
    <col min="4" max="4" width="24.421875" style="0" customWidth="1"/>
  </cols>
  <sheetData>
    <row r="6" ht="12.75">
      <c r="A6" s="1"/>
    </row>
    <row r="7" ht="12.75">
      <c r="A7" s="1"/>
    </row>
    <row r="9" ht="12.75">
      <c r="A9" s="1"/>
    </row>
    <row r="13" ht="12.75">
      <c r="E13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Crossflow Turbine Worksheet</dc:title>
  <dc:subject/>
  <dc:creator>Greg Richter</dc:creator>
  <cp:keywords/>
  <dc:description/>
  <cp:lastModifiedBy> </cp:lastModifiedBy>
  <dcterms:created xsi:type="dcterms:W3CDTF">1997-05-31T23:16:23Z</dcterms:created>
  <dcterms:modified xsi:type="dcterms:W3CDTF">2003-08-11T16:57:17Z</dcterms:modified>
  <cp:category/>
  <cp:version/>
  <cp:contentType/>
  <cp:contentStatus/>
</cp:coreProperties>
</file>